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Daten090214\WebX5\Anlagen\"/>
    </mc:Choice>
  </mc:AlternateContent>
  <xr:revisionPtr revIDLastSave="0" documentId="8_{181C1449-C08F-4700-AB0A-EFCAE2699707}" xr6:coauthVersionLast="36" xr6:coauthVersionMax="36" xr10:uidLastSave="{00000000-0000-0000-0000-000000000000}"/>
  <bookViews>
    <workbookView xWindow="0" yWindow="0" windowWidth="18150" windowHeight="10335" tabRatio="211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Tabelle1!$A$1:$G$69</definedName>
  </definedNames>
  <calcPr calcId="191029"/>
</workbook>
</file>

<file path=xl/calcChain.xml><?xml version="1.0" encoding="utf-8"?>
<calcChain xmlns="http://schemas.openxmlformats.org/spreadsheetml/2006/main">
  <c r="N9" i="1" l="1"/>
  <c r="O9" i="1"/>
  <c r="P9" i="1"/>
  <c r="Q9" i="1"/>
  <c r="R9" i="1"/>
  <c r="D17" i="1"/>
  <c r="N20" i="1"/>
  <c r="O20" i="1"/>
  <c r="O30" i="1" s="1"/>
  <c r="P20" i="1"/>
  <c r="Q20" i="1"/>
  <c r="R20" i="1"/>
  <c r="D27" i="1"/>
  <c r="D32" i="1" s="1"/>
  <c r="D46" i="1" s="1"/>
  <c r="D58" i="1" s="1"/>
  <c r="N30" i="1"/>
  <c r="P30" i="1"/>
  <c r="Q30" i="1"/>
  <c r="R30" i="1"/>
  <c r="F36" i="1"/>
  <c r="F38" i="1"/>
  <c r="D44" i="1" s="1"/>
  <c r="F40" i="1"/>
  <c r="F42" i="1"/>
  <c r="F51" i="1"/>
  <c r="D53" i="1"/>
</calcChain>
</file>

<file path=xl/sharedStrings.xml><?xml version="1.0" encoding="utf-8"?>
<sst xmlns="http://schemas.openxmlformats.org/spreadsheetml/2006/main" count="108" uniqueCount="81">
  <si>
    <t>ja</t>
  </si>
  <si>
    <t>Erdgas L</t>
  </si>
  <si>
    <t>Gastherme bis 37 kW</t>
  </si>
  <si>
    <t>bis einschl. 1978</t>
  </si>
  <si>
    <t>Öl</t>
  </si>
  <si>
    <t>nicht gleitend</t>
  </si>
  <si>
    <t>Datum:</t>
  </si>
  <si>
    <t>nein</t>
  </si>
  <si>
    <t>Erdgas H</t>
  </si>
  <si>
    <t>Kessel bis 50 kW</t>
  </si>
  <si>
    <t>ab 1978</t>
  </si>
  <si>
    <t>Gas ohne Gebläse</t>
  </si>
  <si>
    <t>gleitend</t>
  </si>
  <si>
    <t>kein Erdgas</t>
  </si>
  <si>
    <t>Kessel 50 – 120 kW</t>
  </si>
  <si>
    <t>Gas mit Gebläse</t>
  </si>
  <si>
    <t>Anlagenbezeichnung:</t>
  </si>
  <si>
    <t>Kessel 120 – 350 kW</t>
  </si>
  <si>
    <t>Elektrozentralspeicher</t>
  </si>
  <si>
    <t>Kessel 350 – 1200 kW</t>
  </si>
  <si>
    <t>Elektrokessel</t>
  </si>
  <si>
    <t>Energieverbrauch des Wärmeerzeugers</t>
  </si>
  <si>
    <t>1. Ermitteln Sie Ihren Jahres – Brennstoffverbrauch, am besten als Mittelwert der letzten 3 Jahre</t>
  </si>
  <si>
    <t>Gaskessel oder E-Heizung:</t>
  </si>
  <si>
    <t>2. Abrechnung des Gasversorgers, Eingabe entweder in kWh / a oder in m³ / a</t>
  </si>
  <si>
    <t>Jahres-Brennstoffverbrauchverbrauch</t>
  </si>
  <si>
    <t>kWh/a</t>
  </si>
  <si>
    <t>oder Jahres – Gasverbrauch</t>
  </si>
  <si>
    <t>m³/a</t>
  </si>
  <si>
    <t>Gasart:</t>
  </si>
  <si>
    <t>3. nicht erforderlich bei Eingabe des Jahresbrennstoffverbrauchs in kWh/a. Die Angabe finden Sie entweder auf Ihrer</t>
  </si>
  <si>
    <t xml:space="preserve">    Rechnung oder der Homepage Ihres Versorgers.</t>
  </si>
  <si>
    <t>Heizwert des Gases</t>
  </si>
  <si>
    <t>kWh/m³</t>
  </si>
  <si>
    <t>ab 1978, nicht gleitend</t>
  </si>
  <si>
    <t>Ölkessel:</t>
  </si>
  <si>
    <t>Jahres – Heizölverbrauch</t>
  </si>
  <si>
    <t>l/a</t>
  </si>
  <si>
    <t>4. Ermitteln Sie den mittleren Heizölverbrauch der letzten 3 Jahre aus Ihren Heizölrechnungen.</t>
  </si>
  <si>
    <t>Heizwert von Heizöl</t>
  </si>
  <si>
    <t>kWh/l</t>
  </si>
  <si>
    <r>
      <t>Jahres – Brennstoffverbrauch B</t>
    </r>
    <r>
      <rPr>
        <vertAlign val="subscript"/>
        <sz val="10"/>
        <rFont val="Arial"/>
        <family val="2"/>
      </rPr>
      <t>Ha</t>
    </r>
  </si>
  <si>
    <t>5. Der Jahresbrennstoffverbrauch ist die Wärmemenge, die der Kesselanlage zugeführt wird.</t>
  </si>
  <si>
    <t>Warmwasserbereitung über die</t>
  </si>
  <si>
    <t>ab 1978, gleitend</t>
  </si>
  <si>
    <t>Kesselanlage</t>
  </si>
  <si>
    <t>für die Heizungsanlage</t>
  </si>
  <si>
    <t xml:space="preserve">6. Um den Jahresenergieverbrauch des Gebäudes zu erhalten, muss der Jahresbrennstoffverbrauch mit </t>
  </si>
  <si>
    <t>Vorhandene Kesselanlage</t>
  </si>
  <si>
    <t xml:space="preserve">    dem Jahresnutzungsgrad der Kesselanlage multipliziert werden.</t>
  </si>
  <si>
    <t>Baujahr des Wärmeerzeugers</t>
  </si>
  <si>
    <t>Art des Brenners</t>
  </si>
  <si>
    <t>Gebäudeart</t>
  </si>
  <si>
    <t>Vollbenutzungsstunden (h/a)</t>
  </si>
  <si>
    <t>Einfamilienhaus</t>
  </si>
  <si>
    <t>Kesseltemperatur</t>
  </si>
  <si>
    <t>Mehrfamilienhaus</t>
  </si>
  <si>
    <t>Bürohaus</t>
  </si>
  <si>
    <t>Mittlerer Jahresnutzungsgrad</t>
  </si>
  <si>
    <t>%</t>
  </si>
  <si>
    <t>Krankenhaus</t>
  </si>
  <si>
    <t>Schule, einschichtiger Betrieb</t>
  </si>
  <si>
    <r>
      <t>Jahres – Heizwärmeverbrauch Q</t>
    </r>
    <r>
      <rPr>
        <vertAlign val="subscript"/>
        <sz val="10"/>
        <rFont val="Arial"/>
        <family val="2"/>
      </rPr>
      <t>Ha</t>
    </r>
  </si>
  <si>
    <t>Schule, mehrschichtiger Betrieb</t>
  </si>
  <si>
    <r>
      <t>Umrechnungsfaktor f</t>
    </r>
    <r>
      <rPr>
        <vertAlign val="subscript"/>
        <sz val="10"/>
        <rFont val="Arial"/>
        <family val="2"/>
      </rPr>
      <t>V</t>
    </r>
  </si>
  <si>
    <t>7.  Umrechnungsfaktor für andere Städte als Düsseldorf. Der Faktor liegt zwischen 1,0 und 1,2,</t>
  </si>
  <si>
    <t xml:space="preserve">     je kälter die mittlere Außentemperatur, desto höher.</t>
  </si>
  <si>
    <t>Gebäudeart:</t>
  </si>
  <si>
    <t>8.  Eingabe der Gebäudeart zur Bestimmung der Vollbenutzungsstunden</t>
  </si>
  <si>
    <t>Vollbenutzungstunden</t>
  </si>
  <si>
    <t>h/a</t>
  </si>
  <si>
    <t xml:space="preserve">Gem. der Abschätzung wird zur Deckung der Heizlast des Gebäudes </t>
  </si>
  <si>
    <t xml:space="preserve">ein Wärmeerzeuger mit einer Nennleistung von </t>
  </si>
  <si>
    <t xml:space="preserve">kW </t>
  </si>
  <si>
    <t>benötigt.</t>
  </si>
  <si>
    <t xml:space="preserve">Die Berechnung ist nur so genau wie die verwendeten Daten. </t>
  </si>
  <si>
    <t xml:space="preserve">Zur Dimensionierung eines Wärmeerzeugers sind ggf. </t>
  </si>
  <si>
    <t xml:space="preserve">Aufheizzuschläge und Zuschläge zur Versorgung eines </t>
  </si>
  <si>
    <t>Warmwasserbereiters bzw. angeschlossener raumluft-</t>
  </si>
  <si>
    <t>technischer Anlagen zuberücksichtigen</t>
  </si>
  <si>
    <t>Felder mit Eingabemöglichkeit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</si>
</sst>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  <family val="2"/>
    </font>
    <font>
      <sz val="10"/>
      <color indexed="8"/>
      <name val="Arial"/>
      <family val="1"/>
      <charset val="1"/>
    </font>
    <font>
      <b/>
      <sz val="10"/>
      <color indexed="8"/>
      <name val="Arial"/>
      <family val="1"/>
      <charset val="1"/>
    </font>
    <font>
      <vertAlign val="subscript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4"/>
        <bgColor indexed="13"/>
      </patternFill>
    </fill>
    <fill>
      <patternFill patternType="solid">
        <fgColor indexed="10"/>
        <bgColor indexed="60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1" fillId="0" borderId="0" xfId="0" applyFont="1" applyAlignment="1">
      <alignment horizontal="justify"/>
    </xf>
    <xf numFmtId="0" fontId="0" fillId="2" borderId="2" xfId="0" applyFill="1" applyBorder="1"/>
    <xf numFmtId="0" fontId="0" fillId="0" borderId="0" xfId="0" applyBorder="1"/>
    <xf numFmtId="0" fontId="1" fillId="0" borderId="0" xfId="0" applyFont="1"/>
    <xf numFmtId="1" fontId="0" fillId="3" borderId="1" xfId="0" applyNumberFormat="1" applyFill="1" applyBorder="1"/>
    <xf numFmtId="0" fontId="2" fillId="0" borderId="0" xfId="0" applyFont="1"/>
    <xf numFmtId="0" fontId="0" fillId="0" borderId="0" xfId="0" applyFill="1"/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ill="1" applyBorder="1"/>
    <xf numFmtId="0" fontId="0" fillId="0" borderId="0" xfId="0" applyAlignment="1">
      <alignment horizontal="right"/>
    </xf>
    <xf numFmtId="164" fontId="0" fillId="0" borderId="0" xfId="0" applyNumberFormat="1" applyFill="1" applyBorder="1"/>
    <xf numFmtId="0" fontId="0" fillId="0" borderId="0" xfId="0" applyNumberFormat="1"/>
    <xf numFmtId="10" fontId="0" fillId="0" borderId="0" xfId="0" applyNumberFormat="1" applyFont="1"/>
    <xf numFmtId="0" fontId="0" fillId="4" borderId="0" xfId="0" applyFill="1"/>
    <xf numFmtId="0" fontId="0" fillId="2" borderId="0" xfId="0" applyFill="1"/>
    <xf numFmtId="0" fontId="0" fillId="2" borderId="0" xfId="0" applyNumberFormat="1" applyFont="1" applyFill="1" applyBorder="1"/>
    <xf numFmtId="0" fontId="0" fillId="0" borderId="0" xfId="0" applyNumberFormat="1" applyFill="1" applyBorder="1"/>
    <xf numFmtId="164" fontId="4" fillId="4" borderId="0" xfId="0" applyNumberFormat="1" applyFont="1" applyFill="1"/>
    <xf numFmtId="0" fontId="5" fillId="0" borderId="0" xfId="0" applyFont="1"/>
    <xf numFmtId="0" fontId="4" fillId="0" borderId="0" xfId="0" applyFont="1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tabSelected="1" zoomScaleNormal="100" workbookViewId="0">
      <selection activeCell="E10" sqref="E10"/>
    </sheetView>
  </sheetViews>
  <sheetFormatPr baseColWidth="10" defaultColWidth="11.5703125" defaultRowHeight="12.75" x14ac:dyDescent="0.2"/>
  <cols>
    <col min="1" max="1" width="4.28515625" customWidth="1"/>
    <col min="3" max="3" width="19.28515625" customWidth="1"/>
    <col min="4" max="4" width="36.7109375" customWidth="1"/>
    <col min="6" max="6" width="0" hidden="1" customWidth="1"/>
    <col min="7" max="7" width="5.28515625" customWidth="1"/>
    <col min="8" max="8" width="94.85546875" customWidth="1"/>
    <col min="9" max="19" width="0" hidden="1" customWidth="1"/>
    <col min="20" max="20" width="16" customWidth="1"/>
  </cols>
  <sheetData>
    <row r="1" spans="2:18" x14ac:dyDescent="0.2">
      <c r="I1" t="s">
        <v>0</v>
      </c>
      <c r="J1" t="s">
        <v>1</v>
      </c>
      <c r="K1">
        <v>9</v>
      </c>
      <c r="M1" t="s">
        <v>2</v>
      </c>
      <c r="N1" t="s">
        <v>3</v>
      </c>
      <c r="O1" t="s">
        <v>4</v>
      </c>
      <c r="P1" t="s">
        <v>5</v>
      </c>
    </row>
    <row r="2" spans="2:18" x14ac:dyDescent="0.2">
      <c r="B2" t="s">
        <v>6</v>
      </c>
      <c r="D2" s="1"/>
      <c r="F2" s="1"/>
      <c r="I2" t="s">
        <v>7</v>
      </c>
      <c r="J2" t="s">
        <v>8</v>
      </c>
      <c r="K2">
        <v>10.5</v>
      </c>
      <c r="M2" t="s">
        <v>9</v>
      </c>
      <c r="N2" t="s">
        <v>10</v>
      </c>
      <c r="O2" t="s">
        <v>11</v>
      </c>
      <c r="P2" t="s">
        <v>12</v>
      </c>
    </row>
    <row r="3" spans="2:18" x14ac:dyDescent="0.2">
      <c r="H3" s="2"/>
      <c r="J3" t="s">
        <v>13</v>
      </c>
      <c r="M3" t="s">
        <v>14</v>
      </c>
      <c r="O3" t="s">
        <v>15</v>
      </c>
    </row>
    <row r="4" spans="2:18" x14ac:dyDescent="0.2">
      <c r="B4" t="s">
        <v>16</v>
      </c>
      <c r="D4" s="3"/>
      <c r="F4" s="3"/>
      <c r="H4" s="2"/>
      <c r="M4" t="s">
        <v>17</v>
      </c>
      <c r="O4" t="s">
        <v>18</v>
      </c>
    </row>
    <row r="5" spans="2:18" x14ac:dyDescent="0.2">
      <c r="E5" s="4"/>
      <c r="F5" s="4"/>
      <c r="G5" s="4"/>
      <c r="H5" s="2"/>
      <c r="M5" t="s">
        <v>19</v>
      </c>
      <c r="O5" t="s">
        <v>20</v>
      </c>
    </row>
    <row r="8" spans="2:18" x14ac:dyDescent="0.2">
      <c r="B8" t="s">
        <v>21</v>
      </c>
      <c r="H8" t="s">
        <v>22</v>
      </c>
      <c r="N8" t="s">
        <v>3</v>
      </c>
    </row>
    <row r="9" spans="2:18" x14ac:dyDescent="0.2">
      <c r="N9" t="str">
        <f>O1</f>
        <v>Öl</v>
      </c>
      <c r="O9" t="str">
        <f>O2</f>
        <v>Gas ohne Gebläse</v>
      </c>
      <c r="P9" t="str">
        <f>O3</f>
        <v>Gas mit Gebläse</v>
      </c>
      <c r="Q9" t="str">
        <f>O4</f>
        <v>Elektrozentralspeicher</v>
      </c>
      <c r="R9" t="str">
        <f>O5</f>
        <v>Elektrokessel</v>
      </c>
    </row>
    <row r="10" spans="2:18" x14ac:dyDescent="0.2">
      <c r="B10" t="s">
        <v>23</v>
      </c>
      <c r="H10" s="2" t="s">
        <v>24</v>
      </c>
      <c r="N10">
        <v>1</v>
      </c>
      <c r="O10">
        <v>2</v>
      </c>
      <c r="P10">
        <v>3</v>
      </c>
      <c r="Q10">
        <v>4</v>
      </c>
      <c r="R10">
        <v>5</v>
      </c>
    </row>
    <row r="11" spans="2:18" x14ac:dyDescent="0.2">
      <c r="H11" s="5"/>
      <c r="K11" t="s">
        <v>2</v>
      </c>
      <c r="M11">
        <v>1</v>
      </c>
      <c r="O11">
        <v>0.75</v>
      </c>
    </row>
    <row r="12" spans="2:18" x14ac:dyDescent="0.2">
      <c r="B12" t="s">
        <v>25</v>
      </c>
      <c r="D12" s="6">
        <v>10000</v>
      </c>
      <c r="E12" t="s">
        <v>26</v>
      </c>
      <c r="H12" s="7"/>
      <c r="K12" t="s">
        <v>9</v>
      </c>
      <c r="M12">
        <v>2</v>
      </c>
      <c r="N12">
        <v>0.59</v>
      </c>
      <c r="O12">
        <v>0.69</v>
      </c>
      <c r="P12">
        <v>0.71</v>
      </c>
      <c r="Q12">
        <v>0.93</v>
      </c>
      <c r="R12">
        <v>0.96</v>
      </c>
    </row>
    <row r="13" spans="2:18" x14ac:dyDescent="0.2">
      <c r="B13" t="s">
        <v>27</v>
      </c>
      <c r="D13" s="6"/>
      <c r="E13" t="s">
        <v>28</v>
      </c>
      <c r="K13" t="s">
        <v>14</v>
      </c>
      <c r="M13">
        <v>3</v>
      </c>
      <c r="N13">
        <v>0.76</v>
      </c>
      <c r="O13">
        <v>0.76</v>
      </c>
      <c r="P13">
        <v>0.78</v>
      </c>
      <c r="Q13">
        <v>0.94</v>
      </c>
      <c r="R13">
        <v>0.97</v>
      </c>
    </row>
    <row r="14" spans="2:18" x14ac:dyDescent="0.2">
      <c r="D14" s="8"/>
      <c r="K14" t="s">
        <v>17</v>
      </c>
      <c r="M14">
        <v>4</v>
      </c>
      <c r="N14">
        <v>0.8</v>
      </c>
      <c r="O14">
        <v>0.8</v>
      </c>
      <c r="P14">
        <v>0.82</v>
      </c>
      <c r="Q14">
        <v>0.94</v>
      </c>
      <c r="R14">
        <v>0.97</v>
      </c>
    </row>
    <row r="15" spans="2:18" x14ac:dyDescent="0.2">
      <c r="B15" t="s">
        <v>29</v>
      </c>
      <c r="D15" s="9" t="s">
        <v>1</v>
      </c>
      <c r="H15" s="10" t="s">
        <v>30</v>
      </c>
      <c r="K15" t="s">
        <v>19</v>
      </c>
      <c r="M15">
        <v>5</v>
      </c>
      <c r="N15">
        <v>0.83</v>
      </c>
      <c r="O15">
        <v>0.84</v>
      </c>
      <c r="P15">
        <v>0.84</v>
      </c>
      <c r="Q15">
        <v>0.95</v>
      </c>
      <c r="R15">
        <v>0.98</v>
      </c>
    </row>
    <row r="16" spans="2:18" x14ac:dyDescent="0.2">
      <c r="H16" t="s">
        <v>31</v>
      </c>
    </row>
    <row r="17" spans="2:18" x14ac:dyDescent="0.2">
      <c r="B17" t="s">
        <v>32</v>
      </c>
      <c r="D17" s="11">
        <f>IF(D15="Erdgas L",K1,IF(D15="Erdgas H",K2))</f>
        <v>9</v>
      </c>
      <c r="E17" t="s">
        <v>33</v>
      </c>
    </row>
    <row r="18" spans="2:18" x14ac:dyDescent="0.2">
      <c r="H18" s="7"/>
    </row>
    <row r="19" spans="2:18" x14ac:dyDescent="0.2">
      <c r="D19" s="8"/>
      <c r="N19" t="s">
        <v>34</v>
      </c>
    </row>
    <row r="20" spans="2:18" x14ac:dyDescent="0.2">
      <c r="B20" t="s">
        <v>35</v>
      </c>
      <c r="D20" s="8"/>
      <c r="N20" s="12" t="str">
        <f>N9</f>
        <v>Öl</v>
      </c>
      <c r="O20" s="12" t="str">
        <f>O9</f>
        <v>Gas ohne Gebläse</v>
      </c>
      <c r="P20" s="12" t="str">
        <f>P9</f>
        <v>Gas mit Gebläse</v>
      </c>
      <c r="Q20" s="12" t="str">
        <f>Q9</f>
        <v>Elektrozentralspeicher</v>
      </c>
      <c r="R20" s="12" t="str">
        <f>R9</f>
        <v>Elektrokessel</v>
      </c>
    </row>
    <row r="21" spans="2:18" x14ac:dyDescent="0.2">
      <c r="D21" s="8"/>
      <c r="N21">
        <v>1</v>
      </c>
      <c r="O21">
        <v>2</v>
      </c>
      <c r="P21">
        <v>3</v>
      </c>
      <c r="Q21">
        <v>4</v>
      </c>
      <c r="R21">
        <v>5</v>
      </c>
    </row>
    <row r="22" spans="2:18" x14ac:dyDescent="0.2">
      <c r="B22" t="s">
        <v>36</v>
      </c>
      <c r="D22" s="6">
        <v>0</v>
      </c>
      <c r="E22" t="s">
        <v>37</v>
      </c>
      <c r="H22" s="2" t="s">
        <v>38</v>
      </c>
      <c r="K22" t="s">
        <v>2</v>
      </c>
      <c r="M22">
        <v>1</v>
      </c>
      <c r="O22">
        <v>0.84</v>
      </c>
    </row>
    <row r="23" spans="2:18" x14ac:dyDescent="0.2">
      <c r="D23" s="8"/>
      <c r="H23" s="2"/>
      <c r="K23" t="s">
        <v>9</v>
      </c>
      <c r="M23">
        <v>2</v>
      </c>
      <c r="N23">
        <v>0.81</v>
      </c>
      <c r="O23">
        <v>0.82</v>
      </c>
      <c r="P23">
        <v>0.83</v>
      </c>
      <c r="Q23">
        <v>0.93</v>
      </c>
      <c r="R23">
        <v>0.96</v>
      </c>
    </row>
    <row r="24" spans="2:18" x14ac:dyDescent="0.2">
      <c r="B24" t="s">
        <v>39</v>
      </c>
      <c r="D24" s="11">
        <v>10</v>
      </c>
      <c r="E24" t="s">
        <v>40</v>
      </c>
      <c r="K24" t="s">
        <v>14</v>
      </c>
      <c r="M24">
        <v>3</v>
      </c>
      <c r="N24">
        <v>0.84</v>
      </c>
      <c r="O24">
        <v>0.85</v>
      </c>
      <c r="P24">
        <v>0.86</v>
      </c>
      <c r="Q24">
        <v>0.94</v>
      </c>
      <c r="R24">
        <v>0.97</v>
      </c>
    </row>
    <row r="25" spans="2:18" x14ac:dyDescent="0.2">
      <c r="D25" s="13"/>
      <c r="K25" t="s">
        <v>17</v>
      </c>
      <c r="M25">
        <v>4</v>
      </c>
      <c r="N25">
        <v>0.86</v>
      </c>
      <c r="O25">
        <v>0.87</v>
      </c>
      <c r="P25">
        <v>0.88</v>
      </c>
      <c r="Q25">
        <v>0.94</v>
      </c>
      <c r="R25">
        <v>0.97</v>
      </c>
    </row>
    <row r="26" spans="2:18" x14ac:dyDescent="0.2">
      <c r="K26" t="s">
        <v>19</v>
      </c>
      <c r="M26">
        <v>5</v>
      </c>
      <c r="N26">
        <v>0.86</v>
      </c>
      <c r="O26">
        <v>0.87</v>
      </c>
      <c r="P26">
        <v>0.88</v>
      </c>
      <c r="Q26">
        <v>0.95</v>
      </c>
      <c r="R26">
        <v>0.98</v>
      </c>
    </row>
    <row r="27" spans="2:18" ht="15.75" x14ac:dyDescent="0.3">
      <c r="B27" t="s">
        <v>41</v>
      </c>
      <c r="D27" s="8">
        <f>IF(AND(D12&lt;&gt;0,D13&lt;&gt;0),"Energie- oder Gasverbrauch eingeben",IF(AND(D12+D13&gt;0,D22&lt;&gt;0),"Öl oder Gas !!!",IF(D12&lt;&gt;0,D12,IF(D13&lt;&gt;0,D13*D17,D22*D24))))</f>
        <v>10000</v>
      </c>
      <c r="E27" t="s">
        <v>26</v>
      </c>
      <c r="H27" t="s">
        <v>42</v>
      </c>
    </row>
    <row r="28" spans="2:18" x14ac:dyDescent="0.2">
      <c r="D28" s="8"/>
    </row>
    <row r="29" spans="2:18" x14ac:dyDescent="0.2">
      <c r="B29" t="s">
        <v>43</v>
      </c>
      <c r="D29" s="9" t="s">
        <v>7</v>
      </c>
      <c r="N29" t="s">
        <v>44</v>
      </c>
    </row>
    <row r="30" spans="2:18" x14ac:dyDescent="0.2">
      <c r="B30" t="s">
        <v>45</v>
      </c>
      <c r="D30" s="8"/>
      <c r="N30" s="12" t="str">
        <f>N20</f>
        <v>Öl</v>
      </c>
      <c r="O30" s="12" t="str">
        <f>O20</f>
        <v>Gas ohne Gebläse</v>
      </c>
      <c r="P30" s="12" t="str">
        <f>P20</f>
        <v>Gas mit Gebläse</v>
      </c>
      <c r="Q30" s="12" t="str">
        <f>Q20</f>
        <v>Elektrozentralspeicher</v>
      </c>
      <c r="R30" s="12" t="str">
        <f>R20</f>
        <v>Elektrokessel</v>
      </c>
    </row>
    <row r="31" spans="2:18" x14ac:dyDescent="0.2">
      <c r="D31" s="8"/>
      <c r="N31">
        <v>1</v>
      </c>
      <c r="O31">
        <v>2</v>
      </c>
      <c r="P31">
        <v>3</v>
      </c>
      <c r="Q31">
        <v>4</v>
      </c>
      <c r="R31">
        <v>5</v>
      </c>
    </row>
    <row r="32" spans="2:18" ht="15.75" x14ac:dyDescent="0.3">
      <c r="B32" t="s">
        <v>41</v>
      </c>
      <c r="D32" s="8">
        <f>IF(D29="ja",D27*0.85,D27)</f>
        <v>10000</v>
      </c>
      <c r="E32" t="s">
        <v>26</v>
      </c>
      <c r="K32" t="s">
        <v>2</v>
      </c>
      <c r="M32">
        <v>1</v>
      </c>
      <c r="O32">
        <v>0.85</v>
      </c>
    </row>
    <row r="33" spans="2:18" x14ac:dyDescent="0.2">
      <c r="B33" t="s">
        <v>46</v>
      </c>
      <c r="D33" s="8"/>
      <c r="K33" t="s">
        <v>9</v>
      </c>
      <c r="M33">
        <v>2</v>
      </c>
      <c r="N33">
        <v>0.83</v>
      </c>
      <c r="O33">
        <v>0.84</v>
      </c>
      <c r="P33">
        <v>0.83</v>
      </c>
      <c r="Q33">
        <v>0.93</v>
      </c>
      <c r="R33">
        <v>0.96</v>
      </c>
    </row>
    <row r="34" spans="2:18" x14ac:dyDescent="0.2">
      <c r="D34" s="8"/>
      <c r="K34" t="s">
        <v>14</v>
      </c>
      <c r="M34">
        <v>3</v>
      </c>
      <c r="N34">
        <v>0.86</v>
      </c>
      <c r="O34">
        <v>0.87</v>
      </c>
      <c r="P34">
        <v>0.88</v>
      </c>
      <c r="Q34">
        <v>0.94</v>
      </c>
      <c r="R34">
        <v>0.97</v>
      </c>
    </row>
    <row r="35" spans="2:18" x14ac:dyDescent="0.2">
      <c r="D35" s="8"/>
      <c r="H35" s="2" t="s">
        <v>47</v>
      </c>
      <c r="K35" t="s">
        <v>17</v>
      </c>
      <c r="M35">
        <v>4</v>
      </c>
      <c r="N35">
        <v>0.86</v>
      </c>
      <c r="O35">
        <v>0.87</v>
      </c>
      <c r="P35">
        <v>0.88</v>
      </c>
      <c r="Q35">
        <v>0.94</v>
      </c>
      <c r="R35">
        <v>0.97</v>
      </c>
    </row>
    <row r="36" spans="2:18" x14ac:dyDescent="0.2">
      <c r="B36" t="s">
        <v>48</v>
      </c>
      <c r="D36" s="9" t="s">
        <v>2</v>
      </c>
      <c r="F36" s="14">
        <f>IF(D36=M1,1,IF(D36=M2,2,IF(D36=M3,3,IF(D36=M4,4,5))))</f>
        <v>1</v>
      </c>
      <c r="H36" s="2" t="s">
        <v>49</v>
      </c>
      <c r="K36" t="s">
        <v>19</v>
      </c>
      <c r="M36">
        <v>5</v>
      </c>
      <c r="N36">
        <v>0.86</v>
      </c>
      <c r="O36">
        <v>0.87</v>
      </c>
      <c r="P36">
        <v>0.88</v>
      </c>
      <c r="Q36">
        <v>0.95</v>
      </c>
      <c r="R36">
        <v>0.98</v>
      </c>
    </row>
    <row r="37" spans="2:18" x14ac:dyDescent="0.2">
      <c r="D37" s="8"/>
    </row>
    <row r="38" spans="2:18" x14ac:dyDescent="0.2">
      <c r="B38" t="s">
        <v>50</v>
      </c>
      <c r="D38" s="9" t="s">
        <v>10</v>
      </c>
      <c r="F38" s="14">
        <f>IF(D38=N1,1,IF(D38=N2,2,0))</f>
        <v>2</v>
      </c>
      <c r="H38" s="2"/>
    </row>
    <row r="39" spans="2:18" x14ac:dyDescent="0.2">
      <c r="D39" s="8"/>
    </row>
    <row r="40" spans="2:18" x14ac:dyDescent="0.2">
      <c r="B40" t="s">
        <v>51</v>
      </c>
      <c r="D40" s="9" t="s">
        <v>11</v>
      </c>
      <c r="F40" s="14">
        <f>IF(D40=O1,2,IF(D40=O2,3,IF(D40=O3,4,IF(D40=O4,5,6))))</f>
        <v>3</v>
      </c>
      <c r="K40" t="s">
        <v>52</v>
      </c>
      <c r="N40" t="s">
        <v>53</v>
      </c>
    </row>
    <row r="41" spans="2:18" x14ac:dyDescent="0.2">
      <c r="D41" s="8"/>
      <c r="K41" t="s">
        <v>54</v>
      </c>
      <c r="L41">
        <v>1</v>
      </c>
      <c r="N41">
        <v>2100</v>
      </c>
    </row>
    <row r="42" spans="2:18" x14ac:dyDescent="0.2">
      <c r="B42" t="s">
        <v>55</v>
      </c>
      <c r="D42" s="9" t="s">
        <v>5</v>
      </c>
      <c r="F42" s="14">
        <f>IF(D42=P1,1,IF(D42=P2,2,0))</f>
        <v>1</v>
      </c>
      <c r="K42" t="s">
        <v>56</v>
      </c>
      <c r="L42">
        <v>2</v>
      </c>
      <c r="N42">
        <v>2000</v>
      </c>
    </row>
    <row r="43" spans="2:18" x14ac:dyDescent="0.2">
      <c r="D43" s="8"/>
      <c r="K43" t="s">
        <v>57</v>
      </c>
      <c r="L43">
        <v>3</v>
      </c>
      <c r="N43">
        <v>1700</v>
      </c>
    </row>
    <row r="44" spans="2:18" x14ac:dyDescent="0.2">
      <c r="B44" t="s">
        <v>58</v>
      </c>
      <c r="D44" s="8">
        <f>IF(F38=1,VLOOKUP(F36,M11:R15,F40)*100,IF(F42=1,VLOOKUP(F36,M22:R26,F40)*100,IF(F42=2,VLOOKUP(F36,M32:R36,F40)*100,"###")))</f>
        <v>84</v>
      </c>
      <c r="E44" s="15" t="s">
        <v>59</v>
      </c>
      <c r="K44" t="s">
        <v>60</v>
      </c>
      <c r="L44">
        <v>4</v>
      </c>
      <c r="N44">
        <v>2400</v>
      </c>
    </row>
    <row r="45" spans="2:18" x14ac:dyDescent="0.2">
      <c r="D45" s="8"/>
      <c r="K45" t="s">
        <v>61</v>
      </c>
      <c r="L45">
        <v>5</v>
      </c>
      <c r="N45">
        <v>1100</v>
      </c>
    </row>
    <row r="46" spans="2:18" ht="15.75" x14ac:dyDescent="0.3">
      <c r="B46" t="s">
        <v>62</v>
      </c>
      <c r="D46" s="16">
        <f>D32*D44/100</f>
        <v>8400</v>
      </c>
      <c r="E46" t="s">
        <v>26</v>
      </c>
      <c r="K46" t="s">
        <v>63</v>
      </c>
      <c r="L46">
        <v>6</v>
      </c>
      <c r="N46">
        <v>1300</v>
      </c>
    </row>
    <row r="47" spans="2:18" x14ac:dyDescent="0.2">
      <c r="D47" s="8"/>
      <c r="H47" s="2"/>
    </row>
    <row r="48" spans="2:18" ht="15.75" x14ac:dyDescent="0.3">
      <c r="B48" t="s">
        <v>64</v>
      </c>
      <c r="D48" s="17">
        <v>1.1000000000000001</v>
      </c>
      <c r="H48" t="s">
        <v>65</v>
      </c>
    </row>
    <row r="49" spans="2:8" x14ac:dyDescent="0.2">
      <c r="H49" s="2" t="s">
        <v>66</v>
      </c>
    </row>
    <row r="50" spans="2:8" x14ac:dyDescent="0.2">
      <c r="D50" s="8"/>
    </row>
    <row r="51" spans="2:8" x14ac:dyDescent="0.2">
      <c r="B51" t="s">
        <v>67</v>
      </c>
      <c r="C51" s="8"/>
      <c r="D51" s="18" t="s">
        <v>54</v>
      </c>
      <c r="E51" s="8"/>
      <c r="F51" s="14">
        <f>IF(D51=K41,1,IF(D51=K42,2,IF(D51=K43,3,IF(D51=K44,4,IF(D51=K45,5,6)))))</f>
        <v>1</v>
      </c>
      <c r="H51" t="s">
        <v>68</v>
      </c>
    </row>
    <row r="52" spans="2:8" x14ac:dyDescent="0.2">
      <c r="C52" s="8"/>
      <c r="D52" s="19"/>
      <c r="E52" s="8"/>
      <c r="F52" s="8"/>
    </row>
    <row r="53" spans="2:8" x14ac:dyDescent="0.2">
      <c r="B53" t="s">
        <v>69</v>
      </c>
      <c r="C53" s="8"/>
      <c r="D53" s="19">
        <f>VLOOKUP(F51,L41:N46,3)</f>
        <v>2100</v>
      </c>
      <c r="E53" s="8" t="s">
        <v>70</v>
      </c>
      <c r="F53" s="8"/>
    </row>
    <row r="54" spans="2:8" x14ac:dyDescent="0.2">
      <c r="C54" s="8"/>
      <c r="D54" s="19"/>
      <c r="E54" s="8"/>
      <c r="F54" s="8"/>
    </row>
    <row r="55" spans="2:8" x14ac:dyDescent="0.2">
      <c r="B55" t="s">
        <v>71</v>
      </c>
    </row>
    <row r="56" spans="2:8" x14ac:dyDescent="0.2">
      <c r="B56" t="s">
        <v>72</v>
      </c>
    </row>
    <row r="58" spans="2:8" ht="18" x14ac:dyDescent="0.25">
      <c r="D58" s="20">
        <f>D46/(D48*D53)</f>
        <v>3.6363636363636362</v>
      </c>
      <c r="E58" s="21" t="s">
        <v>73</v>
      </c>
    </row>
    <row r="59" spans="2:8" ht="18" x14ac:dyDescent="0.25">
      <c r="D59" s="22"/>
    </row>
    <row r="60" spans="2:8" x14ac:dyDescent="0.2">
      <c r="B60" t="s">
        <v>74</v>
      </c>
    </row>
    <row r="62" spans="2:8" x14ac:dyDescent="0.2">
      <c r="B62" t="s">
        <v>75</v>
      </c>
    </row>
    <row r="63" spans="2:8" x14ac:dyDescent="0.2">
      <c r="B63" t="s">
        <v>76</v>
      </c>
    </row>
    <row r="64" spans="2:8" x14ac:dyDescent="0.2">
      <c r="B64" t="s">
        <v>77</v>
      </c>
    </row>
    <row r="65" spans="2:3" x14ac:dyDescent="0.2">
      <c r="B65" t="s">
        <v>78</v>
      </c>
    </row>
    <row r="66" spans="2:3" x14ac:dyDescent="0.2">
      <c r="B66" t="s">
        <v>79</v>
      </c>
    </row>
    <row r="69" spans="2:3" x14ac:dyDescent="0.2">
      <c r="B69" s="23"/>
      <c r="C69" t="s">
        <v>80</v>
      </c>
    </row>
  </sheetData>
  <dataValidations count="7">
    <dataValidation type="list" operator="equal" allowBlank="1" sqref="D15">
      <formula1>J1:J3</formula1>
      <formula2>0</formula2>
    </dataValidation>
    <dataValidation type="list" operator="equal" allowBlank="1" sqref="D29">
      <formula1>I1:I2</formula1>
      <formula2>0</formula2>
    </dataValidation>
    <dataValidation type="list" operator="equal" allowBlank="1" sqref="D36">
      <formula1>M1:M5</formula1>
      <formula2>0</formula2>
    </dataValidation>
    <dataValidation type="list" operator="equal" allowBlank="1" sqref="D38">
      <formula1>N1:N2</formula1>
      <formula2>0</formula2>
    </dataValidation>
    <dataValidation type="list" operator="equal" allowBlank="1" sqref="D40">
      <formula1>IF(D36="Gastherme bis 37 kW",O2,O1:O5)</formula1>
      <formula2>0</formula2>
    </dataValidation>
    <dataValidation type="list" operator="equal" allowBlank="1" sqref="D42">
      <formula1>IF(OR(D40=O4,D40=O5,D38=N1),P1,P1:P2)</formula1>
      <formula2>0</formula2>
    </dataValidation>
    <dataValidation type="list" operator="equal" allowBlank="1" sqref="D51">
      <formula1>K41:K46</formula1>
      <formula2>0</formula2>
    </dataValidation>
  </dataValidations>
  <pageMargins left="0.78749999999999998" right="0.78749999999999998" top="0.71875" bottom="0.61944444444444446" header="0.45347222222222222" footer="0.38194444444444448"/>
  <pageSetup paperSize="9" orientation="portrait" useFirstPageNumber="1" horizontalDpi="300" verticalDpi="300" r:id="rId1"/>
  <headerFooter alignWithMargins="0">
    <oddHeader>&amp;L&amp;"Times New Roman,Standard"&amp;12Heizlastabschätzung aus dem Jahres - Energieverbrauch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ageMargins left="0.78749999999999998" right="0.78749999999999998" top="0.71875" bottom="0.64722222222222225" header="0.45347222222222222" footer="0.3819444444444444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ageMargins left="0.78749999999999998" right="0.78749999999999998" top="0.71875" bottom="0.64722222222222225" header="0.45347222222222222" footer="0.3819444444444444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IB</cp:lastModifiedBy>
  <dcterms:created xsi:type="dcterms:W3CDTF">2023-02-14T17:39:18Z</dcterms:created>
  <dcterms:modified xsi:type="dcterms:W3CDTF">2023-02-14T17:39:42Z</dcterms:modified>
</cp:coreProperties>
</file>